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 Bzone\Desktop\"/>
    </mc:Choice>
  </mc:AlternateContent>
  <bookViews>
    <workbookView xWindow="0" yWindow="0" windowWidth="20460" windowHeight="7620" activeTab="1"/>
  </bookViews>
  <sheets>
    <sheet name="SUMMARY Details" sheetId="2" r:id="rId1"/>
    <sheet name="TAKEOFF Breakdown" sheetId="1" r:id="rId2"/>
  </sheets>
  <definedNames>
    <definedName name="_xlnm.Print_Area" localSheetId="1">'TAKEOFF Breakdown'!$A$2:$H$42</definedName>
    <definedName name="_xlnm.Print_Titles" localSheetId="1">'TAKEOFF Breakdown'!$1:$7</definedName>
  </definedNames>
  <calcPr calcId="162913"/>
</workbook>
</file>

<file path=xl/calcChain.xml><?xml version="1.0" encoding="utf-8"?>
<calcChain xmlns="http://schemas.openxmlformats.org/spreadsheetml/2006/main">
  <c r="F31" i="1" l="1"/>
  <c r="G31" i="1" s="1"/>
  <c r="F30" i="1"/>
  <c r="G30" i="1" s="1"/>
  <c r="F29" i="1"/>
  <c r="G29" i="1" s="1"/>
  <c r="D23" i="1" l="1"/>
  <c r="F23" i="1" s="1"/>
  <c r="G23" i="1" s="1"/>
  <c r="F24" i="1"/>
  <c r="G24" i="1" s="1"/>
  <c r="D22" i="1"/>
  <c r="F22" i="1" s="1"/>
  <c r="G22" i="1" s="1"/>
  <c r="F19" i="1" l="1"/>
  <c r="G19" i="1" s="1"/>
  <c r="F20" i="1"/>
  <c r="G20" i="1" s="1"/>
  <c r="F21" i="1"/>
  <c r="G21" i="1"/>
  <c r="F25" i="1"/>
  <c r="G25" i="1" s="1"/>
  <c r="F26" i="1"/>
  <c r="G26" i="1" s="1"/>
  <c r="F27" i="1"/>
  <c r="G27" i="1" s="1"/>
  <c r="F28" i="1"/>
  <c r="G28" i="1" s="1"/>
  <c r="F32" i="1"/>
  <c r="G32" i="1" s="1"/>
  <c r="A19" i="1"/>
  <c r="A33" i="1"/>
  <c r="B4" i="2" l="1"/>
  <c r="A10" i="1" l="1"/>
  <c r="A11" i="1" l="1"/>
  <c r="D2" i="2"/>
  <c r="B2" i="2"/>
  <c r="A12" i="1" l="1"/>
  <c r="A13" i="1" s="1"/>
  <c r="A16" i="1"/>
  <c r="F15" i="1"/>
  <c r="G15" i="1" s="1"/>
  <c r="A14" i="1" l="1"/>
  <c r="A15" i="1"/>
  <c r="F33" i="1"/>
  <c r="G33" i="1" s="1"/>
  <c r="F11" i="1" l="1"/>
  <c r="G11" i="1" s="1"/>
  <c r="F12" i="1"/>
  <c r="G12" i="1" s="1"/>
  <c r="F13" i="1"/>
  <c r="G13" i="1" s="1"/>
  <c r="F14" i="1"/>
  <c r="G14" i="1" s="1"/>
  <c r="F10" i="1"/>
  <c r="G10" i="1" s="1"/>
  <c r="F9" i="1"/>
  <c r="G9" i="1" s="1"/>
  <c r="H16" i="1" l="1"/>
  <c r="C19" i="2" l="1"/>
  <c r="D19" i="2" s="1"/>
  <c r="C18" i="2"/>
  <c r="D18" i="2" s="1"/>
  <c r="H33" i="1"/>
  <c r="C17" i="2" s="1"/>
  <c r="D17" i="2" s="1"/>
  <c r="H35" i="1" l="1"/>
  <c r="C11" i="2"/>
  <c r="H38" i="1" l="1"/>
  <c r="H37" i="1"/>
  <c r="H36" i="1"/>
  <c r="C29" i="2"/>
  <c r="C31" i="2" s="1"/>
  <c r="D11" i="2"/>
  <c r="H39" i="1" l="1"/>
  <c r="D29" i="2"/>
  <c r="C32" i="2"/>
  <c r="D32" i="2" s="1"/>
  <c r="C33" i="2"/>
  <c r="D33" i="2" s="1"/>
  <c r="D31" i="2"/>
  <c r="C34" i="2" l="1"/>
  <c r="D34" i="2" s="1"/>
  <c r="A20" i="1" l="1"/>
  <c r="A21" i="1" s="1"/>
  <c r="A22" i="1" l="1"/>
  <c r="A23" i="1" s="1"/>
  <c r="A24" i="1" s="1"/>
  <c r="A25" i="1" l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<sst xmlns="http://schemas.openxmlformats.org/spreadsheetml/2006/main" count="122" uniqueCount="98">
  <si>
    <t>ITEM #</t>
  </si>
  <si>
    <t>DWG. #</t>
  </si>
  <si>
    <t>DESCRIPTION</t>
  </si>
  <si>
    <t>QUANTITY</t>
  </si>
  <si>
    <t>UNIT</t>
  </si>
  <si>
    <t>GENERAL REQUIREMENTS</t>
  </si>
  <si>
    <t>Supervision</t>
  </si>
  <si>
    <t>Mobilization Costs</t>
  </si>
  <si>
    <t>Project Overheads</t>
  </si>
  <si>
    <t>Bonds</t>
  </si>
  <si>
    <t>INSURANCE</t>
  </si>
  <si>
    <t>TOTAL BASE BID</t>
  </si>
  <si>
    <t>CONTINGENCY</t>
  </si>
  <si>
    <t>Permits</t>
  </si>
  <si>
    <t>LS</t>
  </si>
  <si>
    <t>Note:</t>
  </si>
  <si>
    <t xml:space="preserve">   Date:</t>
  </si>
  <si>
    <t>TRADE  COST</t>
  </si>
  <si>
    <t>CONTACT:</t>
  </si>
  <si>
    <t>Subtotal (General Requirements)</t>
  </si>
  <si>
    <t>SUBTOTAL</t>
  </si>
  <si>
    <t>DIVISION 07- THERMAL &amp; MOISTURE PROTECTION</t>
  </si>
  <si>
    <t>Subtotal (Thermal &amp; Moisture Protection)</t>
  </si>
  <si>
    <t>Final Clean-up</t>
  </si>
  <si>
    <t>E-MAIL ADDRESS:</t>
  </si>
  <si>
    <t>PHONE NUMBER:</t>
  </si>
  <si>
    <t>Temporary Control &amp; Facilities</t>
  </si>
  <si>
    <t>CLIENT'S INFORMATION:</t>
  </si>
  <si>
    <t>SCOPE:</t>
  </si>
  <si>
    <t>PROJECT ID:</t>
  </si>
  <si>
    <t>AREA SUMMARY:</t>
  </si>
  <si>
    <t>BUILDING GSF</t>
  </si>
  <si>
    <t>First Floor (SF)</t>
  </si>
  <si>
    <t>Second Floor (SF)</t>
  </si>
  <si>
    <t>DIVISION NO.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</si>
  <si>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</si>
  <si>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</si>
  <si>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</si>
  <si>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</si>
  <si>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</si>
  <si>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</si>
  <si>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</si>
  <si>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</si>
  <si>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</si>
  <si>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</si>
  <si>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</si>
  <si>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</si>
  <si>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 13</t>
  </si>
  <si>
    <t>Division 14</t>
  </si>
  <si>
    <t>Division 21</t>
  </si>
  <si>
    <t>Division 22</t>
  </si>
  <si>
    <t>Division 23</t>
  </si>
  <si>
    <t>Division 26</t>
  </si>
  <si>
    <t>TOTAL TRADE COST</t>
  </si>
  <si>
    <t>General Requirements</t>
  </si>
  <si>
    <t>Concrete</t>
  </si>
  <si>
    <t>Masonry</t>
  </si>
  <si>
    <t>Metals</t>
  </si>
  <si>
    <t>Openings</t>
  </si>
  <si>
    <t>Finishes</t>
  </si>
  <si>
    <t>Specialties</t>
  </si>
  <si>
    <t>Equipment</t>
  </si>
  <si>
    <t>Special Construction</t>
  </si>
  <si>
    <t>Conveying System</t>
  </si>
  <si>
    <t>Fire Protection</t>
  </si>
  <si>
    <t>Plumbing</t>
  </si>
  <si>
    <t>Electrical</t>
  </si>
  <si>
    <t>TOTAL DIV. COST</t>
  </si>
  <si>
    <t>No. of Floors:</t>
  </si>
  <si>
    <t>Site Work/ Existing Conditions</t>
  </si>
  <si>
    <t>COST/ SF</t>
  </si>
  <si>
    <t>Wood, Plastics &amp; Composites</t>
  </si>
  <si>
    <t>Thermal &amp; Moisture Protection</t>
  </si>
  <si>
    <t>Furnishing</t>
  </si>
  <si>
    <t>HVAC/ Mechanical</t>
  </si>
  <si>
    <t>UNIT COST</t>
  </si>
  <si>
    <t>TOTAL COST</t>
  </si>
  <si>
    <t>OVERHEAD &amp; PROFIT</t>
  </si>
  <si>
    <t>Rosemary Apartments MN</t>
  </si>
  <si>
    <t>Garage  (SF)</t>
  </si>
  <si>
    <t>Third Floor (SF)</t>
  </si>
  <si>
    <t>SF</t>
  </si>
  <si>
    <t>LF</t>
  </si>
  <si>
    <t xml:space="preserve">Prefinished Metal Flashing @ Roof Hatch </t>
  </si>
  <si>
    <t>Cap Flashing @ Roof Hatch</t>
  </si>
  <si>
    <t>Flashing @ Chimney</t>
  </si>
  <si>
    <t>(1/3) Vented Metal Soffit</t>
  </si>
  <si>
    <t>Gutter</t>
  </si>
  <si>
    <t>Downspout</t>
  </si>
  <si>
    <t>Metal Drip Edge</t>
  </si>
  <si>
    <t>Valley W/ Metal Flashing</t>
  </si>
  <si>
    <t>Ridge</t>
  </si>
  <si>
    <t>Roof</t>
  </si>
  <si>
    <t>Asphalt Shingles</t>
  </si>
  <si>
    <t>Standing Seam Metal Roofing</t>
  </si>
  <si>
    <t>Roof Felts 
R-54 Blow-In Insulation
Vapor Barrier</t>
  </si>
  <si>
    <t>Ice &amp; Water Shield</t>
  </si>
  <si>
    <t>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</si>
</sst>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£&quot;* #,##0.00_-;\-&quot;£&quot;* #,##0.00_-;_-&quot;£&quot;* &quot;-&quot;??_-;_-@_-"/>
    <numFmt numFmtId="165" formatCode="&quot;$&quot;#,##0.00"/>
    <numFmt numFmtId="166" formatCode="&quot;$&quot;#,##0"/>
    <numFmt numFmtId="167" formatCode="0.0%"/>
    <numFmt numFmtId="168" formatCode="_(&quot;$&quot;* #,##0_);_(&quot;$&quot;* \(#,##0\);_(&quot;$&quot;* &quot;-&quot;??_);_(@_)"/>
    <numFmt numFmtId="169" formatCode="mm/dd/yy;@"/>
  </numFmts>
  <fonts count="2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B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B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Futura Std Book"/>
      <family val="2"/>
    </font>
    <font>
      <sz val="10"/>
      <name val="Futura Std Book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B3"/>
        <bgColor indexed="64"/>
      </patternFill>
    </fill>
    <fill>
      <patternFill patternType="solid">
        <fgColor rgb="FFFC6C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166" fontId="5" fillId="0" borderId="1" xfId="0" applyNumberFormat="1" applyFont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67" fontId="5" fillId="2" borderId="0" xfId="0" applyNumberFormat="1" applyFont="1" applyFill="1" applyBorder="1" applyAlignment="1">
      <alignment vertical="center"/>
    </xf>
    <xf numFmtId="9" fontId="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9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horizontal="center" vertical="center"/>
    </xf>
    <xf numFmtId="167" fontId="4" fillId="9" borderId="2" xfId="0" applyNumberFormat="1" applyFont="1" applyFill="1" applyBorder="1" applyAlignment="1">
      <alignment vertical="center"/>
    </xf>
    <xf numFmtId="167" fontId="4" fillId="9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right" vertical="center"/>
    </xf>
    <xf numFmtId="166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165" fontId="1" fillId="2" borderId="11" xfId="0" applyNumberFormat="1" applyFont="1" applyFill="1" applyBorder="1" applyAlignment="1">
      <alignment vertical="center"/>
    </xf>
    <xf numFmtId="165" fontId="8" fillId="9" borderId="8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7" borderId="4" xfId="0" applyFont="1" applyFill="1" applyBorder="1" applyAlignment="1">
      <alignment horizontal="centerContinuous" vertical="center"/>
    </xf>
    <xf numFmtId="0" fontId="12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Continuous" vertical="center"/>
    </xf>
    <xf numFmtId="0" fontId="11" fillId="7" borderId="10" xfId="0" applyFont="1" applyFill="1" applyBorder="1" applyAlignment="1">
      <alignment horizontal="centerContinuous" vertical="center"/>
    </xf>
    <xf numFmtId="0" fontId="12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Continuous" vertical="center"/>
    </xf>
    <xf numFmtId="0" fontId="13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Continuous" vertical="center"/>
    </xf>
    <xf numFmtId="0" fontId="14" fillId="7" borderId="0" xfId="0" applyFont="1" applyFill="1" applyBorder="1" applyAlignment="1">
      <alignment horizontal="right" vertical="center"/>
    </xf>
    <xf numFmtId="0" fontId="13" fillId="7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Continuous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Continuous"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15" fillId="7" borderId="3" xfId="0" applyFont="1" applyFill="1" applyBorder="1" applyAlignment="1">
      <alignment horizontal="right" vertical="center"/>
    </xf>
    <xf numFmtId="0" fontId="14" fillId="7" borderId="10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166" fontId="2" fillId="5" borderId="11" xfId="0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left" vertical="center"/>
    </xf>
    <xf numFmtId="0" fontId="14" fillId="7" borderId="0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vertical="center"/>
    </xf>
    <xf numFmtId="0" fontId="9" fillId="7" borderId="11" xfId="0" applyFont="1" applyFill="1" applyBorder="1" applyAlignment="1">
      <alignment horizontal="center"/>
    </xf>
    <xf numFmtId="0" fontId="9" fillId="7" borderId="11" xfId="0" applyFont="1" applyFill="1" applyBorder="1"/>
    <xf numFmtId="0" fontId="17" fillId="6" borderId="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168" fontId="0" fillId="0" borderId="1" xfId="0" applyNumberFormat="1" applyBorder="1"/>
    <xf numFmtId="0" fontId="19" fillId="7" borderId="1" xfId="0" applyFont="1" applyFill="1" applyBorder="1" applyAlignment="1" applyProtection="1">
      <alignment vertical="center"/>
    </xf>
    <xf numFmtId="0" fontId="19" fillId="0" borderId="6" xfId="0" applyFont="1" applyFill="1" applyBorder="1" applyAlignment="1" applyProtection="1">
      <alignment vertical="center"/>
    </xf>
    <xf numFmtId="168" fontId="1" fillId="2" borderId="19" xfId="1" applyNumberFormat="1" applyFont="1" applyFill="1" applyBorder="1" applyAlignment="1">
      <alignment vertical="center"/>
    </xf>
    <xf numFmtId="9" fontId="1" fillId="2" borderId="0" xfId="0" applyNumberFormat="1" applyFont="1" applyFill="1" applyBorder="1" applyAlignment="1">
      <alignment horizontal="center" vertical="center"/>
    </xf>
    <xf numFmtId="168" fontId="5" fillId="2" borderId="0" xfId="1" applyNumberFormat="1" applyFont="1" applyFill="1" applyBorder="1" applyAlignment="1">
      <alignment horizontal="center" vertical="center"/>
    </xf>
    <xf numFmtId="168" fontId="14" fillId="9" borderId="19" xfId="1" applyNumberFormat="1" applyFont="1" applyFill="1" applyBorder="1" applyAlignment="1">
      <alignment vertical="center"/>
    </xf>
    <xf numFmtId="0" fontId="1" fillId="7" borderId="11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 vertical="center"/>
    </xf>
    <xf numFmtId="3" fontId="1" fillId="7" borderId="0" xfId="0" applyNumberFormat="1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168" fontId="9" fillId="7" borderId="0" xfId="0" applyNumberFormat="1" applyFont="1" applyFill="1" applyBorder="1" applyAlignment="1">
      <alignment horizontal="right"/>
    </xf>
    <xf numFmtId="3" fontId="9" fillId="7" borderId="0" xfId="0" applyNumberFormat="1" applyFont="1" applyFill="1" applyBorder="1" applyAlignment="1">
      <alignment horizontal="left"/>
    </xf>
    <xf numFmtId="0" fontId="17" fillId="6" borderId="10" xfId="0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 applyProtection="1">
      <alignment horizontal="center" vertical="center"/>
    </xf>
    <xf numFmtId="168" fontId="0" fillId="0" borderId="18" xfId="0" applyNumberFormat="1" applyBorder="1"/>
    <xf numFmtId="49" fontId="18" fillId="0" borderId="20" xfId="0" applyNumberFormat="1" applyFont="1" applyFill="1" applyBorder="1" applyAlignment="1" applyProtection="1">
      <alignment horizontal="center" vertical="center"/>
    </xf>
    <xf numFmtId="168" fontId="5" fillId="2" borderId="11" xfId="1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/>
    </xf>
    <xf numFmtId="0" fontId="17" fillId="6" borderId="0" xfId="0" applyFont="1" applyFill="1" applyBorder="1" applyAlignment="1">
      <alignment horizontal="center" vertical="center"/>
    </xf>
    <xf numFmtId="169" fontId="14" fillId="7" borderId="0" xfId="0" applyNumberFormat="1" applyFont="1" applyFill="1" applyBorder="1" applyAlignment="1">
      <alignment vertical="center"/>
    </xf>
    <xf numFmtId="169" fontId="14" fillId="7" borderId="1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68" fontId="0" fillId="0" borderId="1" xfId="0" applyNumberFormat="1" applyFill="1" applyBorder="1"/>
    <xf numFmtId="168" fontId="0" fillId="0" borderId="18" xfId="0" applyNumberFormat="1" applyFill="1" applyBorder="1"/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49" fontId="18" fillId="0" borderId="19" xfId="0" applyNumberFormat="1" applyFont="1" applyFill="1" applyBorder="1" applyAlignment="1" applyProtection="1">
      <alignment horizontal="center" vertical="center"/>
    </xf>
    <xf numFmtId="167" fontId="14" fillId="9" borderId="19" xfId="0" applyNumberFormat="1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1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B3"/>
      <color rgb="FF007F00"/>
      <color rgb="FFFC6C00"/>
      <color rgb="FFFF6600"/>
      <color rgb="FFFE6500"/>
      <color rgb="FF757F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1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457200" y="22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1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47244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4"/>
  <sheetViews>
    <sheetView view="pageBreakPreview" zoomScaleNormal="100" zoomScaleSheetLayoutView="100" workbookViewId="0">
      <selection activeCell="D24" sqref="D24"/>
    </sheetView>
  </sheetViews>
  <sheetFormatPr defaultRowHeight="15"/>
  <cols>
    <col min="1" max="1" width="21.7109375" bestFit="1" customWidth="1"/>
    <col min="2" max="2" width="45" customWidth="1"/>
    <col min="3" max="4" width="17.7109375" customWidth="1"/>
  </cols>
  <sheetData>
    <row r="1" spans="1:4" ht="15.75">
      <c r="A1" s="96"/>
      <c r="B1" s="70"/>
      <c r="C1" s="71"/>
      <c r="D1" s="47"/>
    </row>
    <row r="2" spans="1:4" ht="15.75">
      <c r="A2" s="72" t="s">
        <v>29</v>
      </c>
      <c r="B2" s="106" t="str">
        <f>'TAKEOFF Breakdown'!C3</f>
        <v>Rosemary Apartments MN</v>
      </c>
      <c r="C2" s="58" t="s">
        <v>16</v>
      </c>
      <c r="D2" s="110">
        <f>'TAKEOFF Breakdown'!G6</f>
        <v>43984</v>
      </c>
    </row>
    <row r="3" spans="1:4" ht="15.75">
      <c r="A3" s="81" t="s">
        <v>30</v>
      </c>
      <c r="B3" s="82"/>
      <c r="C3" s="58"/>
      <c r="D3" s="83"/>
    </row>
    <row r="4" spans="1:4" ht="15.75">
      <c r="A4" s="72" t="s">
        <v>31</v>
      </c>
      <c r="B4" s="97">
        <f>SUM(B5:B8)</f>
        <v>81140</v>
      </c>
      <c r="C4" s="58" t="s">
        <v>68</v>
      </c>
      <c r="D4" s="95">
        <v>3</v>
      </c>
    </row>
    <row r="5" spans="1:4" ht="15.75">
      <c r="A5" s="72" t="s">
        <v>79</v>
      </c>
      <c r="B5" s="98">
        <v>20760</v>
      </c>
      <c r="C5" s="99"/>
      <c r="D5" s="84"/>
    </row>
    <row r="6" spans="1:4" ht="15.75">
      <c r="A6" s="72" t="s">
        <v>32</v>
      </c>
      <c r="B6" s="97">
        <v>20270</v>
      </c>
      <c r="C6" s="99"/>
      <c r="D6" s="84"/>
    </row>
    <row r="7" spans="1:4" ht="15.75">
      <c r="A7" s="72" t="s">
        <v>33</v>
      </c>
      <c r="B7" s="97">
        <v>20310</v>
      </c>
      <c r="C7" s="99"/>
      <c r="D7" s="84"/>
    </row>
    <row r="8" spans="1:4" ht="15.75">
      <c r="A8" s="72" t="s">
        <v>80</v>
      </c>
      <c r="B8" s="97">
        <v>19800</v>
      </c>
      <c r="C8" s="99"/>
      <c r="D8" s="84"/>
    </row>
    <row r="9" spans="1:4" ht="15.75">
      <c r="A9" s="72"/>
      <c r="B9" s="100"/>
      <c r="C9" s="99"/>
      <c r="D9" s="84"/>
    </row>
    <row r="10" spans="1:4">
      <c r="A10" s="101" t="s">
        <v>34</v>
      </c>
      <c r="B10" s="85" t="s">
        <v>2</v>
      </c>
      <c r="C10" s="85" t="s">
        <v>67</v>
      </c>
      <c r="D10" s="86" t="s">
        <v>70</v>
      </c>
    </row>
    <row r="11" spans="1:4">
      <c r="A11" s="102" t="s">
        <v>35</v>
      </c>
      <c r="B11" s="87" t="s">
        <v>54</v>
      </c>
      <c r="C11" s="116">
        <f>'TAKEOFF Breakdown'!H16</f>
        <v>0</v>
      </c>
      <c r="D11" s="117">
        <f>SUM(C11/$B$4)</f>
        <v>0</v>
      </c>
    </row>
    <row r="12" spans="1:4">
      <c r="A12" s="102" t="s">
        <v>36</v>
      </c>
      <c r="B12" s="87" t="s">
        <v>69</v>
      </c>
      <c r="C12" s="88">
        <v>0</v>
      </c>
      <c r="D12" s="103">
        <v>0</v>
      </c>
    </row>
    <row r="13" spans="1:4">
      <c r="A13" s="102" t="s">
        <v>37</v>
      </c>
      <c r="B13" s="87" t="s">
        <v>55</v>
      </c>
      <c r="C13" s="88">
        <v>0</v>
      </c>
      <c r="D13" s="103">
        <v>0</v>
      </c>
    </row>
    <row r="14" spans="1:4">
      <c r="A14" s="102" t="s">
        <v>38</v>
      </c>
      <c r="B14" s="87" t="s">
        <v>56</v>
      </c>
      <c r="C14" s="88">
        <v>0</v>
      </c>
      <c r="D14" s="103">
        <v>0</v>
      </c>
    </row>
    <row r="15" spans="1:4">
      <c r="A15" s="102" t="s">
        <v>39</v>
      </c>
      <c r="B15" s="87" t="s">
        <v>57</v>
      </c>
      <c r="C15" s="88">
        <v>0</v>
      </c>
      <c r="D15" s="103">
        <v>0</v>
      </c>
    </row>
    <row r="16" spans="1:4">
      <c r="A16" s="102" t="s">
        <v>40</v>
      </c>
      <c r="B16" s="87" t="s">
        <v>71</v>
      </c>
      <c r="C16" s="88">
        <v>0</v>
      </c>
      <c r="D16" s="103">
        <v>0</v>
      </c>
    </row>
    <row r="17" spans="1:4">
      <c r="A17" s="102" t="s">
        <v>41</v>
      </c>
      <c r="B17" s="87" t="s">
        <v>72</v>
      </c>
      <c r="C17" s="116">
        <f>'TAKEOFF Breakdown'!H33</f>
        <v>0</v>
      </c>
      <c r="D17" s="117">
        <f t="shared" ref="D17:D19" si="0">SUM(C17/$B$4)</f>
        <v>0</v>
      </c>
    </row>
    <row r="18" spans="1:4">
      <c r="A18" s="102" t="s">
        <v>42</v>
      </c>
      <c r="B18" s="87" t="s">
        <v>58</v>
      </c>
      <c r="C18" s="116" t="e">
        <f>'TAKEOFF Breakdown'!#REF!</f>
        <v>#REF!</v>
      </c>
      <c r="D18" s="117" t="e">
        <f t="shared" si="0"/>
        <v>#REF!</v>
      </c>
    </row>
    <row r="19" spans="1:4">
      <c r="A19" s="102" t="s">
        <v>43</v>
      </c>
      <c r="B19" s="89" t="s">
        <v>59</v>
      </c>
      <c r="C19" s="116" t="e">
        <f>'TAKEOFF Breakdown'!#REF!</f>
        <v>#REF!</v>
      </c>
      <c r="D19" s="117" t="e">
        <f t="shared" si="0"/>
        <v>#REF!</v>
      </c>
    </row>
    <row r="20" spans="1:4">
      <c r="A20" s="102" t="s">
        <v>44</v>
      </c>
      <c r="B20" s="89" t="s">
        <v>60</v>
      </c>
      <c r="C20" s="88">
        <v>0</v>
      </c>
      <c r="D20" s="103">
        <v>0</v>
      </c>
    </row>
    <row r="21" spans="1:4">
      <c r="A21" s="102" t="s">
        <v>45</v>
      </c>
      <c r="B21" s="89" t="s">
        <v>61</v>
      </c>
      <c r="C21" s="88">
        <v>0</v>
      </c>
      <c r="D21" s="103">
        <v>0</v>
      </c>
    </row>
    <row r="22" spans="1:4">
      <c r="A22" s="102" t="s">
        <v>46</v>
      </c>
      <c r="B22" s="89" t="s">
        <v>73</v>
      </c>
      <c r="C22" s="88">
        <v>0</v>
      </c>
      <c r="D22" s="103">
        <v>0</v>
      </c>
    </row>
    <row r="23" spans="1:4">
      <c r="A23" s="102" t="s">
        <v>47</v>
      </c>
      <c r="B23" s="89" t="s">
        <v>62</v>
      </c>
      <c r="C23" s="88">
        <v>0</v>
      </c>
      <c r="D23" s="103">
        <v>0</v>
      </c>
    </row>
    <row r="24" spans="1:4">
      <c r="A24" s="102" t="s">
        <v>48</v>
      </c>
      <c r="B24" s="89" t="s">
        <v>63</v>
      </c>
      <c r="C24" s="88">
        <v>0</v>
      </c>
      <c r="D24" s="103">
        <v>0</v>
      </c>
    </row>
    <row r="25" spans="1:4">
      <c r="A25" s="102" t="s">
        <v>49</v>
      </c>
      <c r="B25" s="89" t="s">
        <v>64</v>
      </c>
      <c r="C25" s="88">
        <v>0</v>
      </c>
      <c r="D25" s="103">
        <v>0</v>
      </c>
    </row>
    <row r="26" spans="1:4">
      <c r="A26" s="102" t="s">
        <v>50</v>
      </c>
      <c r="B26" s="87" t="s">
        <v>65</v>
      </c>
      <c r="C26" s="88">
        <v>0</v>
      </c>
      <c r="D26" s="103">
        <v>0</v>
      </c>
    </row>
    <row r="27" spans="1:4">
      <c r="A27" s="102" t="s">
        <v>51</v>
      </c>
      <c r="B27" s="87" t="s">
        <v>74</v>
      </c>
      <c r="C27" s="88">
        <v>0</v>
      </c>
      <c r="D27" s="103">
        <v>0</v>
      </c>
    </row>
    <row r="28" spans="1:4" ht="15.75" thickBot="1">
      <c r="A28" s="104" t="s">
        <v>52</v>
      </c>
      <c r="B28" s="90" t="s">
        <v>66</v>
      </c>
      <c r="C28" s="88">
        <v>0</v>
      </c>
      <c r="D28" s="103">
        <v>0</v>
      </c>
    </row>
    <row r="29" spans="1:4" ht="16.5" thickBot="1">
      <c r="A29" s="122" t="s">
        <v>53</v>
      </c>
      <c r="B29" s="122"/>
      <c r="C29" s="91" t="e">
        <f>SUM(C11:C28)</f>
        <v>#REF!</v>
      </c>
      <c r="D29" s="91" t="e">
        <f>SUM(C29/$B$4)</f>
        <v>#REF!</v>
      </c>
    </row>
    <row r="30" spans="1:4" ht="15.75" thickBot="1">
      <c r="A30" s="123"/>
      <c r="B30" s="123"/>
      <c r="C30" s="123"/>
      <c r="D30" s="123"/>
    </row>
    <row r="31" spans="1:4" ht="15.75">
      <c r="A31" s="78" t="s">
        <v>77</v>
      </c>
      <c r="B31" s="92">
        <v>0.2</v>
      </c>
      <c r="C31" s="93" t="e">
        <f>C29*B31</f>
        <v>#REF!</v>
      </c>
      <c r="D31" s="105" t="e">
        <f>SUM(C31/$B$4)</f>
        <v>#REF!</v>
      </c>
    </row>
    <row r="32" spans="1:4" ht="15.75">
      <c r="A32" s="78" t="s">
        <v>10</v>
      </c>
      <c r="B32" s="92">
        <v>0.03</v>
      </c>
      <c r="C32" s="93" t="e">
        <f>C29*B32</f>
        <v>#REF!</v>
      </c>
      <c r="D32" s="105" t="e">
        <f t="shared" ref="D32:D33" si="1">SUM(C32/$B$4)</f>
        <v>#REF!</v>
      </c>
    </row>
    <row r="33" spans="1:4" ht="16.5" thickBot="1">
      <c r="A33" s="78" t="s">
        <v>12</v>
      </c>
      <c r="B33" s="92">
        <v>7.0000000000000007E-2</v>
      </c>
      <c r="C33" s="93" t="e">
        <f>C29*B33</f>
        <v>#REF!</v>
      </c>
      <c r="D33" s="105" t="e">
        <f t="shared" si="1"/>
        <v>#REF!</v>
      </c>
    </row>
    <row r="34" spans="1:4" ht="16.5" thickBot="1">
      <c r="A34" s="124" t="s">
        <v>53</v>
      </c>
      <c r="B34" s="124"/>
      <c r="C34" s="94" t="e">
        <f>SUM(C29:C33)</f>
        <v>#REF!</v>
      </c>
      <c r="D34" s="94" t="e">
        <f>SUM(C34/$B$4)</f>
        <v>#REF!</v>
      </c>
    </row>
  </sheetData>
  <mergeCells count="3">
    <mergeCell ref="A29:B29"/>
    <mergeCell ref="A30:D30"/>
    <mergeCell ref="A34:B34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F00"/>
    <pageSetUpPr fitToPage="1"/>
  </sheetPr>
  <dimension ref="A1:H42"/>
  <sheetViews>
    <sheetView showGridLines="0" tabSelected="1" view="pageBreakPreview" topLeftCell="A2" zoomScaleNormal="100" zoomScaleSheetLayoutView="100" workbookViewId="0">
      <selection activeCell="J7" sqref="J7"/>
    </sheetView>
  </sheetViews>
  <sheetFormatPr defaultRowHeight="15"/>
  <cols>
    <col min="1" max="1" width="7" style="1" customWidth="1"/>
    <col min="2" max="2" width="12.140625" style="43" customWidth="1"/>
    <col min="3" max="3" width="62.7109375" style="1" customWidth="1"/>
    <col min="4" max="4" width="11.7109375" style="8" customWidth="1"/>
    <col min="5" max="5" width="8.5703125" style="8" customWidth="1"/>
    <col min="6" max="7" width="15.7109375" style="1" customWidth="1"/>
    <col min="8" max="8" width="16.140625" style="1" customWidth="1"/>
    <col min="9" max="16384" width="9.140625" style="1"/>
  </cols>
  <sheetData>
    <row r="1" spans="1:8" ht="15" hidden="1" customHeight="1">
      <c r="A1" s="4"/>
      <c r="B1" s="41"/>
      <c r="C1" s="5"/>
      <c r="D1" s="5"/>
      <c r="E1" s="5"/>
      <c r="F1" s="5"/>
      <c r="G1" s="5"/>
      <c r="H1" s="6"/>
    </row>
    <row r="2" spans="1:8" ht="18" customHeight="1">
      <c r="A2" s="44"/>
      <c r="B2" s="45"/>
      <c r="C2" s="70"/>
      <c r="D2" s="46"/>
      <c r="E2" s="56"/>
      <c r="F2" s="71" t="s">
        <v>27</v>
      </c>
      <c r="G2" s="57"/>
      <c r="H2" s="47"/>
    </row>
    <row r="3" spans="1:8" ht="18" customHeight="1">
      <c r="A3" s="79" t="s">
        <v>29</v>
      </c>
      <c r="B3" s="80"/>
      <c r="C3" s="107" t="s">
        <v>78</v>
      </c>
      <c r="D3" s="51"/>
      <c r="E3" s="53"/>
      <c r="F3" s="58" t="s">
        <v>18</v>
      </c>
      <c r="G3" s="59"/>
      <c r="H3" s="52"/>
    </row>
    <row r="4" spans="1:8" ht="18" customHeight="1">
      <c r="A4" s="48"/>
      <c r="B4" s="49"/>
      <c r="C4" s="50"/>
      <c r="D4" s="51"/>
      <c r="E4" s="53"/>
      <c r="F4" s="58" t="s">
        <v>24</v>
      </c>
      <c r="G4" s="59"/>
      <c r="H4" s="52"/>
    </row>
    <row r="5" spans="1:8" ht="18" customHeight="1">
      <c r="A5" s="72" t="s">
        <v>28</v>
      </c>
      <c r="B5" s="58"/>
      <c r="C5" s="107" t="s">
        <v>97</v>
      </c>
      <c r="D5" s="51"/>
      <c r="E5" s="53"/>
      <c r="F5" s="58" t="s">
        <v>25</v>
      </c>
      <c r="G5" s="59"/>
      <c r="H5" s="52"/>
    </row>
    <row r="6" spans="1:8" ht="18" customHeight="1">
      <c r="A6" s="75"/>
      <c r="B6" s="76"/>
      <c r="C6" s="77"/>
      <c r="D6" s="54"/>
      <c r="E6" s="53"/>
      <c r="F6" s="58" t="s">
        <v>16</v>
      </c>
      <c r="G6" s="109">
        <v>43984</v>
      </c>
      <c r="H6" s="55"/>
    </row>
    <row r="7" spans="1:8" ht="29.25" customHeight="1">
      <c r="A7" s="101" t="s">
        <v>0</v>
      </c>
      <c r="B7" s="108" t="s">
        <v>1</v>
      </c>
      <c r="C7" s="108" t="s">
        <v>2</v>
      </c>
      <c r="D7" s="108" t="s">
        <v>3</v>
      </c>
      <c r="E7" s="108" t="s">
        <v>4</v>
      </c>
      <c r="F7" s="85" t="s">
        <v>75</v>
      </c>
      <c r="G7" s="85" t="s">
        <v>76</v>
      </c>
      <c r="H7" s="86" t="s">
        <v>17</v>
      </c>
    </row>
    <row r="8" spans="1:8" s="40" customFormat="1" ht="18" customHeight="1">
      <c r="A8" s="135"/>
      <c r="B8" s="129"/>
      <c r="C8" s="28" t="s">
        <v>5</v>
      </c>
      <c r="D8" s="129"/>
      <c r="E8" s="129"/>
      <c r="F8" s="129"/>
      <c r="G8" s="129"/>
      <c r="H8" s="134"/>
    </row>
    <row r="9" spans="1:8" s="32" customFormat="1" ht="18" customHeight="1">
      <c r="A9" s="34">
        <v>1</v>
      </c>
      <c r="B9" s="131"/>
      <c r="C9" s="2" t="s">
        <v>6</v>
      </c>
      <c r="D9" s="9">
        <v>1</v>
      </c>
      <c r="E9" s="9" t="s">
        <v>14</v>
      </c>
      <c r="F9" s="26">
        <f t="shared" ref="F9:F14" si="0">IF(D9=0,"",0)</f>
        <v>0</v>
      </c>
      <c r="G9" s="26">
        <f>IF(F9="","",D9*F9)</f>
        <v>0</v>
      </c>
      <c r="H9" s="130"/>
    </row>
    <row r="10" spans="1:8" s="32" customFormat="1" ht="18" customHeight="1">
      <c r="A10" s="69">
        <f>IF(D10=0,"",1+MAX(A$9:A9))</f>
        <v>2</v>
      </c>
      <c r="B10" s="131"/>
      <c r="C10" s="30" t="s">
        <v>13</v>
      </c>
      <c r="D10" s="31">
        <v>1</v>
      </c>
      <c r="E10" s="31" t="s">
        <v>14</v>
      </c>
      <c r="F10" s="29">
        <f t="shared" si="0"/>
        <v>0</v>
      </c>
      <c r="G10" s="29">
        <f t="shared" ref="G10:G14" si="1">IF(F10="","",D10*F10)</f>
        <v>0</v>
      </c>
      <c r="H10" s="130"/>
    </row>
    <row r="11" spans="1:8" s="32" customFormat="1" ht="18" customHeight="1">
      <c r="A11" s="69">
        <f>IF(D11=0,"",1+MAX(A$9:A10))</f>
        <v>3</v>
      </c>
      <c r="B11" s="131"/>
      <c r="C11" s="30" t="s">
        <v>23</v>
      </c>
      <c r="D11" s="31">
        <v>1</v>
      </c>
      <c r="E11" s="31" t="s">
        <v>14</v>
      </c>
      <c r="F11" s="29">
        <f t="shared" si="0"/>
        <v>0</v>
      </c>
      <c r="G11" s="29">
        <f t="shared" si="1"/>
        <v>0</v>
      </c>
      <c r="H11" s="130"/>
    </row>
    <row r="12" spans="1:8" s="32" customFormat="1" ht="18" customHeight="1">
      <c r="A12" s="69">
        <f>IF(D12=0,"",1+MAX(A$9:A11))</f>
        <v>4</v>
      </c>
      <c r="B12" s="131"/>
      <c r="C12" s="30" t="s">
        <v>7</v>
      </c>
      <c r="D12" s="31">
        <v>1</v>
      </c>
      <c r="E12" s="31" t="s">
        <v>14</v>
      </c>
      <c r="F12" s="29">
        <f t="shared" si="0"/>
        <v>0</v>
      </c>
      <c r="G12" s="29">
        <f t="shared" si="1"/>
        <v>0</v>
      </c>
      <c r="H12" s="130"/>
    </row>
    <row r="13" spans="1:8" s="32" customFormat="1" ht="18" customHeight="1">
      <c r="A13" s="69">
        <f>IF(D13=0,"",1+MAX(A$9:A12))</f>
        <v>5</v>
      </c>
      <c r="B13" s="131"/>
      <c r="C13" s="30" t="s">
        <v>8</v>
      </c>
      <c r="D13" s="31">
        <v>1</v>
      </c>
      <c r="E13" s="31" t="s">
        <v>14</v>
      </c>
      <c r="F13" s="29">
        <f t="shared" si="0"/>
        <v>0</v>
      </c>
      <c r="G13" s="29">
        <f t="shared" si="1"/>
        <v>0</v>
      </c>
      <c r="H13" s="130"/>
    </row>
    <row r="14" spans="1:8" s="32" customFormat="1" ht="18" customHeight="1">
      <c r="A14" s="69">
        <f>IF(D14=0,"",1+MAX(A$9:A13))</f>
        <v>6</v>
      </c>
      <c r="B14" s="131"/>
      <c r="C14" s="30" t="s">
        <v>9</v>
      </c>
      <c r="D14" s="31">
        <v>1</v>
      </c>
      <c r="E14" s="31" t="s">
        <v>14</v>
      </c>
      <c r="F14" s="29">
        <f t="shared" si="0"/>
        <v>0</v>
      </c>
      <c r="G14" s="29">
        <f t="shared" si="1"/>
        <v>0</v>
      </c>
      <c r="H14" s="130"/>
    </row>
    <row r="15" spans="1:8" s="32" customFormat="1" ht="18" customHeight="1">
      <c r="A15" s="69">
        <f>IF(D15=0,"",1+MAX(A$9:A14))</f>
        <v>7</v>
      </c>
      <c r="B15" s="131"/>
      <c r="C15" s="27" t="s">
        <v>26</v>
      </c>
      <c r="D15" s="31">
        <v>1</v>
      </c>
      <c r="E15" s="9" t="s">
        <v>14</v>
      </c>
      <c r="F15" s="29">
        <f t="shared" ref="F15" si="2">IF(D15=0,"",0)</f>
        <v>0</v>
      </c>
      <c r="G15" s="29">
        <f t="shared" ref="G15" si="3">IF(F15="","",D15*F15)</f>
        <v>0</v>
      </c>
      <c r="H15" s="130"/>
    </row>
    <row r="16" spans="1:8" s="32" customFormat="1" ht="18" customHeight="1">
      <c r="A16" s="69" t="str">
        <f>IF(D16=0,"",1+MAX(A6:A15))</f>
        <v/>
      </c>
      <c r="B16" s="73"/>
      <c r="C16" s="12" t="s">
        <v>19</v>
      </c>
      <c r="D16" s="11"/>
      <c r="E16" s="7"/>
      <c r="F16" s="3"/>
      <c r="G16" s="26"/>
      <c r="H16" s="74">
        <f>(SUM(G9:G16))</f>
        <v>0</v>
      </c>
    </row>
    <row r="17" spans="1:8" s="32" customFormat="1" ht="18" customHeight="1">
      <c r="A17" s="35"/>
      <c r="B17" s="42"/>
      <c r="C17" s="10"/>
      <c r="D17" s="24"/>
      <c r="E17" s="24"/>
      <c r="F17" s="25"/>
      <c r="G17" s="25"/>
      <c r="H17" s="36"/>
    </row>
    <row r="18" spans="1:8" s="33" customFormat="1" ht="18" customHeight="1">
      <c r="A18" s="129"/>
      <c r="B18" s="129"/>
      <c r="C18" s="28" t="s">
        <v>21</v>
      </c>
      <c r="D18" s="129"/>
      <c r="E18" s="129"/>
      <c r="F18" s="129"/>
      <c r="G18" s="129"/>
      <c r="H18" s="129"/>
    </row>
    <row r="19" spans="1:8" s="32" customFormat="1" ht="18" customHeight="1">
      <c r="A19" s="69" t="str">
        <f>IF(D19=0,"",1+MAX(A$9:A18))</f>
        <v/>
      </c>
      <c r="B19" s="115"/>
      <c r="C19" s="120" t="s">
        <v>92</v>
      </c>
      <c r="D19" s="9"/>
      <c r="E19" s="9"/>
      <c r="F19" s="29" t="str">
        <f t="shared" ref="F19:F32" si="4">IF(D19=0,"",0)</f>
        <v/>
      </c>
      <c r="G19" s="29" t="str">
        <f t="shared" ref="G19:G32" si="5">IF(F19="","",D19*F19)</f>
        <v/>
      </c>
      <c r="H19" s="130"/>
    </row>
    <row r="20" spans="1:8" s="32" customFormat="1" ht="15.75">
      <c r="A20" s="69">
        <f>IF(D20=0,"",1+MAX(A$9:A19))</f>
        <v>8</v>
      </c>
      <c r="B20" s="133"/>
      <c r="C20" s="136" t="s">
        <v>93</v>
      </c>
      <c r="D20" s="137">
        <v>25245</v>
      </c>
      <c r="E20" s="138" t="s">
        <v>81</v>
      </c>
      <c r="F20" s="29">
        <f t="shared" si="4"/>
        <v>0</v>
      </c>
      <c r="G20" s="29">
        <f t="shared" si="5"/>
        <v>0</v>
      </c>
      <c r="H20" s="130"/>
    </row>
    <row r="21" spans="1:8" s="32" customFormat="1" ht="15.75">
      <c r="A21" s="69">
        <f>IF(D21=0,"",1+MAX(A$9:A20))</f>
        <v>9</v>
      </c>
      <c r="B21" s="131"/>
      <c r="C21" s="136" t="s">
        <v>94</v>
      </c>
      <c r="D21" s="137">
        <v>397</v>
      </c>
      <c r="E21" s="138" t="s">
        <v>81</v>
      </c>
      <c r="F21" s="29">
        <f t="shared" si="4"/>
        <v>0</v>
      </c>
      <c r="G21" s="29">
        <f t="shared" si="5"/>
        <v>0</v>
      </c>
      <c r="H21" s="130"/>
    </row>
    <row r="22" spans="1:8" s="32" customFormat="1" ht="47.25">
      <c r="A22" s="69">
        <f>IF(D22=0,"",1+MAX(A$9:A21))</f>
        <v>10</v>
      </c>
      <c r="B22" s="131"/>
      <c r="C22" s="136" t="s">
        <v>95</v>
      </c>
      <c r="D22" s="137">
        <f>25642+795</f>
        <v>26437</v>
      </c>
      <c r="E22" s="138" t="s">
        <v>81</v>
      </c>
      <c r="F22" s="29">
        <f t="shared" ref="F22:F24" si="6">IF(D22=0,"",0)</f>
        <v>0</v>
      </c>
      <c r="G22" s="29">
        <f t="shared" ref="G22:G24" si="7">IF(F22="","",D22*F22)</f>
        <v>0</v>
      </c>
      <c r="H22" s="130"/>
    </row>
    <row r="23" spans="1:8" s="32" customFormat="1" ht="15.75">
      <c r="A23" s="69">
        <f>IF(D23=0,"",1+MAX(A$9:A22))</f>
        <v>11</v>
      </c>
      <c r="B23" s="131"/>
      <c r="C23" s="136" t="s">
        <v>96</v>
      </c>
      <c r="D23" s="137">
        <f>846*6</f>
        <v>5076</v>
      </c>
      <c r="E23" s="138" t="s">
        <v>81</v>
      </c>
      <c r="F23" s="29">
        <f t="shared" si="6"/>
        <v>0</v>
      </c>
      <c r="G23" s="29">
        <f t="shared" si="7"/>
        <v>0</v>
      </c>
      <c r="H23" s="130"/>
    </row>
    <row r="24" spans="1:8" s="32" customFormat="1" ht="18" customHeight="1">
      <c r="A24" s="69">
        <f>IF(D24=0,"",1+MAX(A$9:A23))</f>
        <v>12</v>
      </c>
      <c r="B24" s="131"/>
      <c r="C24" s="119" t="s">
        <v>86</v>
      </c>
      <c r="D24" s="118">
        <v>2990.69</v>
      </c>
      <c r="E24" s="31" t="s">
        <v>81</v>
      </c>
      <c r="F24" s="29">
        <f t="shared" si="6"/>
        <v>0</v>
      </c>
      <c r="G24" s="29">
        <f t="shared" si="7"/>
        <v>0</v>
      </c>
      <c r="H24" s="130"/>
    </row>
    <row r="25" spans="1:8" s="32" customFormat="1" ht="18" customHeight="1">
      <c r="A25" s="69">
        <f>IF(D25=0,"",1+MAX(A$9:A24))</f>
        <v>13</v>
      </c>
      <c r="B25" s="131"/>
      <c r="C25" s="119" t="s">
        <v>87</v>
      </c>
      <c r="D25" s="118">
        <v>807.24</v>
      </c>
      <c r="E25" s="31" t="s">
        <v>82</v>
      </c>
      <c r="F25" s="29">
        <f t="shared" si="4"/>
        <v>0</v>
      </c>
      <c r="G25" s="29">
        <f t="shared" si="5"/>
        <v>0</v>
      </c>
      <c r="H25" s="130"/>
    </row>
    <row r="26" spans="1:8" s="32" customFormat="1" ht="18" customHeight="1">
      <c r="A26" s="69">
        <f>IF(D26=0,"",1+MAX(A$9:A25))</f>
        <v>14</v>
      </c>
      <c r="B26" s="131"/>
      <c r="C26" s="119" t="s">
        <v>88</v>
      </c>
      <c r="D26" s="118">
        <v>736.45</v>
      </c>
      <c r="E26" s="31" t="s">
        <v>82</v>
      </c>
      <c r="F26" s="29">
        <f t="shared" si="4"/>
        <v>0</v>
      </c>
      <c r="G26" s="29">
        <f t="shared" si="5"/>
        <v>0</v>
      </c>
      <c r="H26" s="130"/>
    </row>
    <row r="27" spans="1:8" s="32" customFormat="1" ht="18" customHeight="1">
      <c r="A27" s="69">
        <f>IF(D27=0,"",1+MAX(A$9:A26))</f>
        <v>15</v>
      </c>
      <c r="B27" s="131"/>
      <c r="C27" s="119" t="s">
        <v>89</v>
      </c>
      <c r="D27" s="118">
        <v>807.24</v>
      </c>
      <c r="E27" s="31" t="s">
        <v>82</v>
      </c>
      <c r="F27" s="29">
        <f t="shared" si="4"/>
        <v>0</v>
      </c>
      <c r="G27" s="29">
        <f t="shared" si="5"/>
        <v>0</v>
      </c>
      <c r="H27" s="130"/>
    </row>
    <row r="28" spans="1:8" s="32" customFormat="1" ht="18" customHeight="1">
      <c r="A28" s="69">
        <f>IF(D28=0,"",1+MAX(A$9:A27))</f>
        <v>16</v>
      </c>
      <c r="B28" s="131"/>
      <c r="C28" s="119" t="s">
        <v>90</v>
      </c>
      <c r="D28" s="118">
        <v>1038.45</v>
      </c>
      <c r="E28" s="31" t="s">
        <v>82</v>
      </c>
      <c r="F28" s="29">
        <f t="shared" si="4"/>
        <v>0</v>
      </c>
      <c r="G28" s="29">
        <f t="shared" si="5"/>
        <v>0</v>
      </c>
      <c r="H28" s="130"/>
    </row>
    <row r="29" spans="1:8" s="32" customFormat="1" ht="18" customHeight="1">
      <c r="A29" s="69">
        <f>IF(D29=0,"",1+MAX(A$9:A28))</f>
        <v>17</v>
      </c>
      <c r="B29" s="131"/>
      <c r="C29" s="119" t="s">
        <v>83</v>
      </c>
      <c r="D29" s="118">
        <v>17</v>
      </c>
      <c r="E29" s="31" t="s">
        <v>82</v>
      </c>
      <c r="F29" s="29">
        <f t="shared" ref="F29:F31" si="8">IF(D29=0,"",0)</f>
        <v>0</v>
      </c>
      <c r="G29" s="29">
        <f t="shared" ref="G29:G31" si="9">IF(F29="","",D29*F29)</f>
        <v>0</v>
      </c>
      <c r="H29" s="130"/>
    </row>
    <row r="30" spans="1:8" s="32" customFormat="1" ht="18" customHeight="1">
      <c r="A30" s="69">
        <f>IF(D30=0,"",1+MAX(A$9:A29))</f>
        <v>18</v>
      </c>
      <c r="B30" s="131"/>
      <c r="C30" s="119" t="s">
        <v>84</v>
      </c>
      <c r="D30" s="118">
        <v>17</v>
      </c>
      <c r="E30" s="31" t="s">
        <v>82</v>
      </c>
      <c r="F30" s="29">
        <f t="shared" si="8"/>
        <v>0</v>
      </c>
      <c r="G30" s="29">
        <f t="shared" si="9"/>
        <v>0</v>
      </c>
      <c r="H30" s="130"/>
    </row>
    <row r="31" spans="1:8" s="32" customFormat="1" ht="18" customHeight="1">
      <c r="A31" s="69">
        <f>IF(D31=0,"",1+MAX(A$9:A30))</f>
        <v>19</v>
      </c>
      <c r="B31" s="131"/>
      <c r="C31" s="119" t="s">
        <v>85</v>
      </c>
      <c r="D31" s="118">
        <v>36</v>
      </c>
      <c r="E31" s="31" t="s">
        <v>82</v>
      </c>
      <c r="F31" s="29">
        <f t="shared" si="8"/>
        <v>0</v>
      </c>
      <c r="G31" s="29">
        <f t="shared" si="9"/>
        <v>0</v>
      </c>
      <c r="H31" s="130"/>
    </row>
    <row r="32" spans="1:8" s="32" customFormat="1" ht="18" customHeight="1">
      <c r="A32" s="69">
        <f>IF(D32=0,"",1+MAX(A$9:A31))</f>
        <v>20</v>
      </c>
      <c r="B32" s="132"/>
      <c r="C32" s="121" t="s">
        <v>91</v>
      </c>
      <c r="D32" s="118">
        <v>845.49</v>
      </c>
      <c r="E32" s="31" t="s">
        <v>82</v>
      </c>
      <c r="F32" s="29">
        <f t="shared" si="4"/>
        <v>0</v>
      </c>
      <c r="G32" s="29">
        <f t="shared" si="5"/>
        <v>0</v>
      </c>
      <c r="H32" s="130"/>
    </row>
    <row r="33" spans="1:8" s="32" customFormat="1" ht="18" customHeight="1">
      <c r="A33" s="69" t="str">
        <f>IF(D33=0,"",1+MAX(A$9:A32))</f>
        <v/>
      </c>
      <c r="B33" s="73"/>
      <c r="C33" s="12" t="s">
        <v>22</v>
      </c>
      <c r="D33" s="11"/>
      <c r="E33" s="7"/>
      <c r="F33" s="26" t="str">
        <f t="shared" ref="F33" si="10">IF(D33=0,"",0)</f>
        <v/>
      </c>
      <c r="G33" s="26" t="str">
        <f t="shared" ref="G33" si="11">IF(F33="","",D33*F33)</f>
        <v/>
      </c>
      <c r="H33" s="74">
        <f>(SUM(G19:G33))</f>
        <v>0</v>
      </c>
    </row>
    <row r="34" spans="1:8" s="32" customFormat="1" ht="18" customHeight="1" thickBot="1">
      <c r="A34" s="35"/>
      <c r="B34" s="42"/>
      <c r="C34" s="10"/>
      <c r="D34" s="24"/>
      <c r="E34" s="24"/>
      <c r="F34" s="25"/>
      <c r="G34" s="25"/>
      <c r="H34" s="36"/>
    </row>
    <row r="35" spans="1:8" s="32" customFormat="1" ht="18" customHeight="1">
      <c r="A35" s="113"/>
      <c r="B35" s="114" t="s">
        <v>20</v>
      </c>
      <c r="C35" s="20"/>
      <c r="D35" s="21"/>
      <c r="E35" s="21"/>
      <c r="F35" s="20"/>
      <c r="G35" s="20"/>
      <c r="H35" s="37">
        <f>SUM(H9:H34)</f>
        <v>0</v>
      </c>
    </row>
    <row r="36" spans="1:8" s="32" customFormat="1" ht="18" customHeight="1">
      <c r="A36" s="111"/>
      <c r="B36" s="112" t="s">
        <v>77</v>
      </c>
      <c r="C36" s="14"/>
      <c r="D36" s="92">
        <v>0.2</v>
      </c>
      <c r="E36" s="17"/>
      <c r="F36" s="13"/>
      <c r="G36" s="13"/>
      <c r="H36" s="38">
        <f>(H35*D36)</f>
        <v>0</v>
      </c>
    </row>
    <row r="37" spans="1:8" s="32" customFormat="1" ht="18" customHeight="1">
      <c r="A37" s="111"/>
      <c r="B37" s="112" t="s">
        <v>10</v>
      </c>
      <c r="C37" s="14"/>
      <c r="D37" s="92">
        <v>0.03</v>
      </c>
      <c r="E37" s="18"/>
      <c r="F37" s="15"/>
      <c r="G37" s="15"/>
      <c r="H37" s="38">
        <f>(H35*D37)</f>
        <v>0</v>
      </c>
    </row>
    <row r="38" spans="1:8" s="32" customFormat="1" ht="18" customHeight="1">
      <c r="A38" s="111"/>
      <c r="B38" s="112" t="s">
        <v>12</v>
      </c>
      <c r="C38" s="14"/>
      <c r="D38" s="92">
        <v>7.0000000000000007E-2</v>
      </c>
      <c r="E38" s="19"/>
      <c r="F38" s="16"/>
      <c r="G38" s="16"/>
      <c r="H38" s="38">
        <f>(H35*D38)</f>
        <v>0</v>
      </c>
    </row>
    <row r="39" spans="1:8" ht="24" customHeight="1" thickBot="1">
      <c r="A39" s="127" t="s">
        <v>11</v>
      </c>
      <c r="B39" s="128"/>
      <c r="C39" s="22"/>
      <c r="D39" s="23"/>
      <c r="E39" s="23"/>
      <c r="F39" s="22"/>
      <c r="G39" s="22"/>
      <c r="H39" s="39">
        <f>SUM(H35:H38)</f>
        <v>0</v>
      </c>
    </row>
    <row r="40" spans="1:8" s="32" customFormat="1" ht="18" customHeight="1" thickBot="1">
      <c r="A40" s="125" t="s">
        <v>15</v>
      </c>
      <c r="B40" s="126"/>
      <c r="C40" s="60"/>
      <c r="D40" s="61"/>
      <c r="E40" s="61"/>
      <c r="F40" s="60"/>
      <c r="G40" s="60"/>
      <c r="H40" s="62"/>
    </row>
    <row r="41" spans="1:8" s="32" customFormat="1" ht="18" customHeight="1">
      <c r="A41" s="63"/>
      <c r="B41" s="42"/>
      <c r="C41" s="60"/>
      <c r="D41" s="61"/>
      <c r="E41" s="61"/>
      <c r="F41" s="60"/>
      <c r="G41" s="60"/>
      <c r="H41" s="62"/>
    </row>
    <row r="42" spans="1:8" s="32" customFormat="1" ht="18" customHeight="1" thickBot="1">
      <c r="A42" s="64"/>
      <c r="B42" s="65"/>
      <c r="C42" s="66"/>
      <c r="D42" s="67"/>
      <c r="E42" s="67"/>
      <c r="F42" s="66"/>
      <c r="G42" s="66"/>
      <c r="H42" s="68"/>
    </row>
  </sheetData>
  <sortState ref="C80:E90">
    <sortCondition ref="C80"/>
  </sortState>
  <mergeCells count="10">
    <mergeCell ref="B20:B32"/>
    <mergeCell ref="D8:H8"/>
    <mergeCell ref="A8:B8"/>
    <mergeCell ref="A18:B18"/>
    <mergeCell ref="D18:H18"/>
    <mergeCell ref="H19:H32"/>
    <mergeCell ref="B9:B15"/>
    <mergeCell ref="H9:H15"/>
    <mergeCell ref="A40:B40"/>
    <mergeCell ref="A39:B39"/>
  </mergeCells>
  <printOptions horizontalCentered="1"/>
  <pageMargins left="0" right="0" top="0" bottom="0.17" header="0" footer="0"/>
  <pageSetup paperSize="9" scale="70" fitToHeight="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Details</vt:lpstr>
      <vt:lpstr>TAKEOFF Breakdown</vt:lpstr>
      <vt:lpstr>'TAKEOFF Breakdown'!Print_Area</vt:lpstr>
      <vt:lpstr>'TAKEOFF Breakdown'!Print_Titles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Mfbzone</dc:creator>
  <cp:lastModifiedBy>Windows User</cp:lastModifiedBy>
  <cp:lastPrinted>2018-02-13T09:57:28Z</cp:lastPrinted>
  <dcterms:created xsi:type="dcterms:W3CDTF">2016-03-30T11:57:46Z</dcterms:created>
  <dcterms:modified xsi:type="dcterms:W3CDTF">2020-08-12T13:41:36Z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